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ARCHIVIO\conto annuale\2020\"/>
    </mc:Choice>
  </mc:AlternateContent>
  <bookViews>
    <workbookView xWindow="0" yWindow="0" windowWidth="15360" windowHeight="8844"/>
  </bookViews>
  <sheets>
    <sheet name="Foglio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D61" i="1"/>
  <c r="C61" i="1"/>
  <c r="B61" i="1"/>
  <c r="D60" i="1"/>
  <c r="C60" i="1"/>
  <c r="B60" i="1"/>
  <c r="D59" i="1"/>
  <c r="C59" i="1"/>
  <c r="B59" i="1"/>
  <c r="D58" i="1"/>
  <c r="C58" i="1"/>
  <c r="B58" i="1"/>
  <c r="D57" i="1"/>
  <c r="C57" i="1"/>
  <c r="B57" i="1"/>
  <c r="D56" i="1"/>
  <c r="C56" i="1"/>
  <c r="B56" i="1"/>
  <c r="D55" i="1"/>
  <c r="C55" i="1"/>
  <c r="B55" i="1"/>
  <c r="D54" i="1"/>
  <c r="C54" i="1"/>
  <c r="B54" i="1"/>
  <c r="D53" i="1"/>
  <c r="C53" i="1"/>
  <c r="B53" i="1"/>
  <c r="D52" i="1"/>
  <c r="C52" i="1"/>
  <c r="B52" i="1"/>
  <c r="D51" i="1"/>
  <c r="C51" i="1"/>
  <c r="B51" i="1"/>
  <c r="D50" i="1"/>
  <c r="C50" i="1"/>
  <c r="B50" i="1"/>
  <c r="D49" i="1"/>
  <c r="C49" i="1"/>
  <c r="B49" i="1"/>
  <c r="D48" i="1"/>
  <c r="C48" i="1"/>
  <c r="B48" i="1"/>
  <c r="D47" i="1"/>
  <c r="C47" i="1"/>
  <c r="B47" i="1"/>
  <c r="D46" i="1"/>
  <c r="C46" i="1"/>
  <c r="B46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I23" i="1"/>
  <c r="H23" i="1"/>
  <c r="G23" i="1"/>
  <c r="F23" i="1"/>
  <c r="E23" i="1"/>
  <c r="D23" i="1"/>
  <c r="C23" i="1"/>
  <c r="B23" i="1"/>
</calcChain>
</file>

<file path=xl/sharedStrings.xml><?xml version="1.0" encoding="utf-8"?>
<sst xmlns="http://schemas.openxmlformats.org/spreadsheetml/2006/main" count="82" uniqueCount="48">
  <si>
    <t>T13 Oneri per Indennita' e Compensi Accessori</t>
  </si>
  <si>
    <t>Qualifiche per le Voci di Spesa di Tipo I</t>
  </si>
  <si>
    <t>Qualifica</t>
  </si>
  <si>
    <t>IND. DI VACANZA CONTRATTUALE</t>
  </si>
  <si>
    <t>IND. DI VIGILANZA</t>
  </si>
  <si>
    <t>PERSONALE SCOLASTICO</t>
  </si>
  <si>
    <t>RETRIBUZIONE DI POSIZIONE</t>
  </si>
  <si>
    <t>RETRIBUZIONE DI RISULTATO</t>
  </si>
  <si>
    <t>INDENNITA DI COMPARTO</t>
  </si>
  <si>
    <t>ASSEGNO AD PERSONAM</t>
  </si>
  <si>
    <t>INDENNITÀ ART. 42, COMMA 5-TER, D.LGS. 151/2001</t>
  </si>
  <si>
    <t>DIRETTORE  GENERALE</t>
  </si>
  <si>
    <t>DIRIGENTE A TEMPO INDETERMINATO</t>
  </si>
  <si>
    <t>DIRIGENTE A TEMPO DETERMINATO  ART.110 C.1 TUEL</t>
  </si>
  <si>
    <t>POSIZIONE ECONOMICA D6</t>
  </si>
  <si>
    <t>POSIZIONE ECONOMICA D5</t>
  </si>
  <si>
    <t>POSIZIONE ECONOMICA D4</t>
  </si>
  <si>
    <t>POSIZIONE ECONOMICA D3</t>
  </si>
  <si>
    <t>POSIZIONE ECONOMICA D2</t>
  </si>
  <si>
    <t>POSIZIONE ECONOMICA D1</t>
  </si>
  <si>
    <t>POSIZIONE ECONOMICA C5</t>
  </si>
  <si>
    <t>POSIZIONE ECONOMICA C3</t>
  </si>
  <si>
    <t>POSIZIONE ECONOMICA C2</t>
  </si>
  <si>
    <t>POSIZIONE ECONOMICA C1</t>
  </si>
  <si>
    <t>POSIZ. ECON. B7 - PROFILO ACCESSO B3</t>
  </si>
  <si>
    <t>POSIZIONE ECONOMICA DI ACCESSO B3</t>
  </si>
  <si>
    <t>POSIZIONE ECONOMICA DI ACCESSO B1</t>
  </si>
  <si>
    <t>TOTALE</t>
  </si>
  <si>
    <t>Qualifiche per le Voci di Spesa di Tipo S e T</t>
  </si>
  <si>
    <t>INDENNITA' DI STAFF/COLLABORAZIONE</t>
  </si>
  <si>
    <t>COMPENSI ONERI RISCHI E DISAGI</t>
  </si>
  <si>
    <t>COMPENSO AGGIUNTIVO AL SEGR. COMUNALE QUALE DIR. GENERALE</t>
  </si>
  <si>
    <t>INDENNITA' PER SPECIFICHE RESPONSABILITA'</t>
  </si>
  <si>
    <t xml:space="preserve">COMPENSI PRODUTTIVITA' </t>
  </si>
  <si>
    <t>INCENTIVI PER FUNZIONI TECNICHE</t>
  </si>
  <si>
    <t>DIRITTI DI ROGITO-SEGRETERIA CONV.- IND.SCAVALCO</t>
  </si>
  <si>
    <t>ONORARI AVVOCATI</t>
  </si>
  <si>
    <t>COMPETENZE PERSONALE COMANDATO/DISTACCATO PRESSO L'AMM.NE</t>
  </si>
  <si>
    <t>ELEMENTO PEREQUATIVO</t>
  </si>
  <si>
    <t>INDENNITÀ DI FUNZIONE</t>
  </si>
  <si>
    <t>ARRETRATI ANNI PRECEDENTI</t>
  </si>
  <si>
    <t>ALTRE SPESE ACCESSORIE ED INDENNITA' VARIE</t>
  </si>
  <si>
    <t>STRAORDINARIO</t>
  </si>
  <si>
    <t>TOTALE GENERALE DI TABELLA T13</t>
  </si>
  <si>
    <t>QUALIFICA</t>
  </si>
  <si>
    <t>INDENNNITÀ</t>
  </si>
  <si>
    <t>ACCESSORIE</t>
  </si>
  <si>
    <t>STRAORDINARI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</si>
</sst>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abSelected="1" workbookViewId="0">
      <selection activeCell="B21" sqref="B21"/>
    </sheetView>
  </sheetViews>
  <sheetFormatPr defaultRowHeight="14.4" x14ac:dyDescent="0.3"/>
  <cols>
    <col min="1" max="1" width="51" style="2" customWidth="1"/>
    <col min="2" max="2" width="16.21875" style="2" customWidth="1"/>
    <col min="3" max="3" width="12.77734375" style="2" customWidth="1"/>
    <col min="4" max="5" width="14.77734375" style="2" customWidth="1"/>
    <col min="6" max="6" width="14.33203125" style="2" customWidth="1"/>
    <col min="7" max="7" width="11.33203125" style="2" customWidth="1"/>
    <col min="8" max="8" width="12.33203125" style="2" customWidth="1"/>
    <col min="9" max="9" width="11.109375" style="2" customWidth="1"/>
    <col min="10" max="256" width="8.88671875" style="2"/>
    <col min="257" max="257" width="51" style="2" customWidth="1"/>
    <col min="258" max="258" width="16.21875" style="2" customWidth="1"/>
    <col min="259" max="259" width="12.77734375" style="2" customWidth="1"/>
    <col min="260" max="261" width="14.77734375" style="2" customWidth="1"/>
    <col min="262" max="262" width="14.33203125" style="2" customWidth="1"/>
    <col min="263" max="263" width="11.33203125" style="2" customWidth="1"/>
    <col min="264" max="264" width="12.33203125" style="2" customWidth="1"/>
    <col min="265" max="265" width="11.109375" style="2" customWidth="1"/>
    <col min="266" max="512" width="8.88671875" style="2"/>
    <col min="513" max="513" width="51" style="2" customWidth="1"/>
    <col min="514" max="514" width="16.21875" style="2" customWidth="1"/>
    <col min="515" max="515" width="12.77734375" style="2" customWidth="1"/>
    <col min="516" max="517" width="14.77734375" style="2" customWidth="1"/>
    <col min="518" max="518" width="14.33203125" style="2" customWidth="1"/>
    <col min="519" max="519" width="11.33203125" style="2" customWidth="1"/>
    <col min="520" max="520" width="12.33203125" style="2" customWidth="1"/>
    <col min="521" max="521" width="11.109375" style="2" customWidth="1"/>
    <col min="522" max="768" width="8.88671875" style="2"/>
    <col min="769" max="769" width="51" style="2" customWidth="1"/>
    <col min="770" max="770" width="16.21875" style="2" customWidth="1"/>
    <col min="771" max="771" width="12.77734375" style="2" customWidth="1"/>
    <col min="772" max="773" width="14.77734375" style="2" customWidth="1"/>
    <col min="774" max="774" width="14.33203125" style="2" customWidth="1"/>
    <col min="775" max="775" width="11.33203125" style="2" customWidth="1"/>
    <col min="776" max="776" width="12.33203125" style="2" customWidth="1"/>
    <col min="777" max="777" width="11.109375" style="2" customWidth="1"/>
    <col min="778" max="1024" width="8.88671875" style="2"/>
    <col min="1025" max="1025" width="51" style="2" customWidth="1"/>
    <col min="1026" max="1026" width="16.21875" style="2" customWidth="1"/>
    <col min="1027" max="1027" width="12.77734375" style="2" customWidth="1"/>
    <col min="1028" max="1029" width="14.77734375" style="2" customWidth="1"/>
    <col min="1030" max="1030" width="14.33203125" style="2" customWidth="1"/>
    <col min="1031" max="1031" width="11.33203125" style="2" customWidth="1"/>
    <col min="1032" max="1032" width="12.33203125" style="2" customWidth="1"/>
    <col min="1033" max="1033" width="11.109375" style="2" customWidth="1"/>
    <col min="1034" max="1280" width="8.88671875" style="2"/>
    <col min="1281" max="1281" width="51" style="2" customWidth="1"/>
    <col min="1282" max="1282" width="16.21875" style="2" customWidth="1"/>
    <col min="1283" max="1283" width="12.77734375" style="2" customWidth="1"/>
    <col min="1284" max="1285" width="14.77734375" style="2" customWidth="1"/>
    <col min="1286" max="1286" width="14.33203125" style="2" customWidth="1"/>
    <col min="1287" max="1287" width="11.33203125" style="2" customWidth="1"/>
    <col min="1288" max="1288" width="12.33203125" style="2" customWidth="1"/>
    <col min="1289" max="1289" width="11.109375" style="2" customWidth="1"/>
    <col min="1290" max="1536" width="8.88671875" style="2"/>
    <col min="1537" max="1537" width="51" style="2" customWidth="1"/>
    <col min="1538" max="1538" width="16.21875" style="2" customWidth="1"/>
    <col min="1539" max="1539" width="12.77734375" style="2" customWidth="1"/>
    <col min="1540" max="1541" width="14.77734375" style="2" customWidth="1"/>
    <col min="1542" max="1542" width="14.33203125" style="2" customWidth="1"/>
    <col min="1543" max="1543" width="11.33203125" style="2" customWidth="1"/>
    <col min="1544" max="1544" width="12.33203125" style="2" customWidth="1"/>
    <col min="1545" max="1545" width="11.109375" style="2" customWidth="1"/>
    <col min="1546" max="1792" width="8.88671875" style="2"/>
    <col min="1793" max="1793" width="51" style="2" customWidth="1"/>
    <col min="1794" max="1794" width="16.21875" style="2" customWidth="1"/>
    <col min="1795" max="1795" width="12.77734375" style="2" customWidth="1"/>
    <col min="1796" max="1797" width="14.77734375" style="2" customWidth="1"/>
    <col min="1798" max="1798" width="14.33203125" style="2" customWidth="1"/>
    <col min="1799" max="1799" width="11.33203125" style="2" customWidth="1"/>
    <col min="1800" max="1800" width="12.33203125" style="2" customWidth="1"/>
    <col min="1801" max="1801" width="11.109375" style="2" customWidth="1"/>
    <col min="1802" max="2048" width="8.88671875" style="2"/>
    <col min="2049" max="2049" width="51" style="2" customWidth="1"/>
    <col min="2050" max="2050" width="16.21875" style="2" customWidth="1"/>
    <col min="2051" max="2051" width="12.77734375" style="2" customWidth="1"/>
    <col min="2052" max="2053" width="14.77734375" style="2" customWidth="1"/>
    <col min="2054" max="2054" width="14.33203125" style="2" customWidth="1"/>
    <col min="2055" max="2055" width="11.33203125" style="2" customWidth="1"/>
    <col min="2056" max="2056" width="12.33203125" style="2" customWidth="1"/>
    <col min="2057" max="2057" width="11.109375" style="2" customWidth="1"/>
    <col min="2058" max="2304" width="8.88671875" style="2"/>
    <col min="2305" max="2305" width="51" style="2" customWidth="1"/>
    <col min="2306" max="2306" width="16.21875" style="2" customWidth="1"/>
    <col min="2307" max="2307" width="12.77734375" style="2" customWidth="1"/>
    <col min="2308" max="2309" width="14.77734375" style="2" customWidth="1"/>
    <col min="2310" max="2310" width="14.33203125" style="2" customWidth="1"/>
    <col min="2311" max="2311" width="11.33203125" style="2" customWidth="1"/>
    <col min="2312" max="2312" width="12.33203125" style="2" customWidth="1"/>
    <col min="2313" max="2313" width="11.109375" style="2" customWidth="1"/>
    <col min="2314" max="2560" width="8.88671875" style="2"/>
    <col min="2561" max="2561" width="51" style="2" customWidth="1"/>
    <col min="2562" max="2562" width="16.21875" style="2" customWidth="1"/>
    <col min="2563" max="2563" width="12.77734375" style="2" customWidth="1"/>
    <col min="2564" max="2565" width="14.77734375" style="2" customWidth="1"/>
    <col min="2566" max="2566" width="14.33203125" style="2" customWidth="1"/>
    <col min="2567" max="2567" width="11.33203125" style="2" customWidth="1"/>
    <col min="2568" max="2568" width="12.33203125" style="2" customWidth="1"/>
    <col min="2569" max="2569" width="11.109375" style="2" customWidth="1"/>
    <col min="2570" max="2816" width="8.88671875" style="2"/>
    <col min="2817" max="2817" width="51" style="2" customWidth="1"/>
    <col min="2818" max="2818" width="16.21875" style="2" customWidth="1"/>
    <col min="2819" max="2819" width="12.77734375" style="2" customWidth="1"/>
    <col min="2820" max="2821" width="14.77734375" style="2" customWidth="1"/>
    <col min="2822" max="2822" width="14.33203125" style="2" customWidth="1"/>
    <col min="2823" max="2823" width="11.33203125" style="2" customWidth="1"/>
    <col min="2824" max="2824" width="12.33203125" style="2" customWidth="1"/>
    <col min="2825" max="2825" width="11.109375" style="2" customWidth="1"/>
    <col min="2826" max="3072" width="8.88671875" style="2"/>
    <col min="3073" max="3073" width="51" style="2" customWidth="1"/>
    <col min="3074" max="3074" width="16.21875" style="2" customWidth="1"/>
    <col min="3075" max="3075" width="12.77734375" style="2" customWidth="1"/>
    <col min="3076" max="3077" width="14.77734375" style="2" customWidth="1"/>
    <col min="3078" max="3078" width="14.33203125" style="2" customWidth="1"/>
    <col min="3079" max="3079" width="11.33203125" style="2" customWidth="1"/>
    <col min="3080" max="3080" width="12.33203125" style="2" customWidth="1"/>
    <col min="3081" max="3081" width="11.109375" style="2" customWidth="1"/>
    <col min="3082" max="3328" width="8.88671875" style="2"/>
    <col min="3329" max="3329" width="51" style="2" customWidth="1"/>
    <col min="3330" max="3330" width="16.21875" style="2" customWidth="1"/>
    <col min="3331" max="3331" width="12.77734375" style="2" customWidth="1"/>
    <col min="3332" max="3333" width="14.77734375" style="2" customWidth="1"/>
    <col min="3334" max="3334" width="14.33203125" style="2" customWidth="1"/>
    <col min="3335" max="3335" width="11.33203125" style="2" customWidth="1"/>
    <col min="3336" max="3336" width="12.33203125" style="2" customWidth="1"/>
    <col min="3337" max="3337" width="11.109375" style="2" customWidth="1"/>
    <col min="3338" max="3584" width="8.88671875" style="2"/>
    <col min="3585" max="3585" width="51" style="2" customWidth="1"/>
    <col min="3586" max="3586" width="16.21875" style="2" customWidth="1"/>
    <col min="3587" max="3587" width="12.77734375" style="2" customWidth="1"/>
    <col min="3588" max="3589" width="14.77734375" style="2" customWidth="1"/>
    <col min="3590" max="3590" width="14.33203125" style="2" customWidth="1"/>
    <col min="3591" max="3591" width="11.33203125" style="2" customWidth="1"/>
    <col min="3592" max="3592" width="12.33203125" style="2" customWidth="1"/>
    <col min="3593" max="3593" width="11.109375" style="2" customWidth="1"/>
    <col min="3594" max="3840" width="8.88671875" style="2"/>
    <col min="3841" max="3841" width="51" style="2" customWidth="1"/>
    <col min="3842" max="3842" width="16.21875" style="2" customWidth="1"/>
    <col min="3843" max="3843" width="12.77734375" style="2" customWidth="1"/>
    <col min="3844" max="3845" width="14.77734375" style="2" customWidth="1"/>
    <col min="3846" max="3846" width="14.33203125" style="2" customWidth="1"/>
    <col min="3847" max="3847" width="11.33203125" style="2" customWidth="1"/>
    <col min="3848" max="3848" width="12.33203125" style="2" customWidth="1"/>
    <col min="3849" max="3849" width="11.109375" style="2" customWidth="1"/>
    <col min="3850" max="4096" width="8.88671875" style="2"/>
    <col min="4097" max="4097" width="51" style="2" customWidth="1"/>
    <col min="4098" max="4098" width="16.21875" style="2" customWidth="1"/>
    <col min="4099" max="4099" width="12.77734375" style="2" customWidth="1"/>
    <col min="4100" max="4101" width="14.77734375" style="2" customWidth="1"/>
    <col min="4102" max="4102" width="14.33203125" style="2" customWidth="1"/>
    <col min="4103" max="4103" width="11.33203125" style="2" customWidth="1"/>
    <col min="4104" max="4104" width="12.33203125" style="2" customWidth="1"/>
    <col min="4105" max="4105" width="11.109375" style="2" customWidth="1"/>
    <col min="4106" max="4352" width="8.88671875" style="2"/>
    <col min="4353" max="4353" width="51" style="2" customWidth="1"/>
    <col min="4354" max="4354" width="16.21875" style="2" customWidth="1"/>
    <col min="4355" max="4355" width="12.77734375" style="2" customWidth="1"/>
    <col min="4356" max="4357" width="14.77734375" style="2" customWidth="1"/>
    <col min="4358" max="4358" width="14.33203125" style="2" customWidth="1"/>
    <col min="4359" max="4359" width="11.33203125" style="2" customWidth="1"/>
    <col min="4360" max="4360" width="12.33203125" style="2" customWidth="1"/>
    <col min="4361" max="4361" width="11.109375" style="2" customWidth="1"/>
    <col min="4362" max="4608" width="8.88671875" style="2"/>
    <col min="4609" max="4609" width="51" style="2" customWidth="1"/>
    <col min="4610" max="4610" width="16.21875" style="2" customWidth="1"/>
    <col min="4611" max="4611" width="12.77734375" style="2" customWidth="1"/>
    <col min="4612" max="4613" width="14.77734375" style="2" customWidth="1"/>
    <col min="4614" max="4614" width="14.33203125" style="2" customWidth="1"/>
    <col min="4615" max="4615" width="11.33203125" style="2" customWidth="1"/>
    <col min="4616" max="4616" width="12.33203125" style="2" customWidth="1"/>
    <col min="4617" max="4617" width="11.109375" style="2" customWidth="1"/>
    <col min="4618" max="4864" width="8.88671875" style="2"/>
    <col min="4865" max="4865" width="51" style="2" customWidth="1"/>
    <col min="4866" max="4866" width="16.21875" style="2" customWidth="1"/>
    <col min="4867" max="4867" width="12.77734375" style="2" customWidth="1"/>
    <col min="4868" max="4869" width="14.77734375" style="2" customWidth="1"/>
    <col min="4870" max="4870" width="14.33203125" style="2" customWidth="1"/>
    <col min="4871" max="4871" width="11.33203125" style="2" customWidth="1"/>
    <col min="4872" max="4872" width="12.33203125" style="2" customWidth="1"/>
    <col min="4873" max="4873" width="11.109375" style="2" customWidth="1"/>
    <col min="4874" max="5120" width="8.88671875" style="2"/>
    <col min="5121" max="5121" width="51" style="2" customWidth="1"/>
    <col min="5122" max="5122" width="16.21875" style="2" customWidth="1"/>
    <col min="5123" max="5123" width="12.77734375" style="2" customWidth="1"/>
    <col min="5124" max="5125" width="14.77734375" style="2" customWidth="1"/>
    <col min="5126" max="5126" width="14.33203125" style="2" customWidth="1"/>
    <col min="5127" max="5127" width="11.33203125" style="2" customWidth="1"/>
    <col min="5128" max="5128" width="12.33203125" style="2" customWidth="1"/>
    <col min="5129" max="5129" width="11.109375" style="2" customWidth="1"/>
    <col min="5130" max="5376" width="8.88671875" style="2"/>
    <col min="5377" max="5377" width="51" style="2" customWidth="1"/>
    <col min="5378" max="5378" width="16.21875" style="2" customWidth="1"/>
    <col min="5379" max="5379" width="12.77734375" style="2" customWidth="1"/>
    <col min="5380" max="5381" width="14.77734375" style="2" customWidth="1"/>
    <col min="5382" max="5382" width="14.33203125" style="2" customWidth="1"/>
    <col min="5383" max="5383" width="11.33203125" style="2" customWidth="1"/>
    <col min="5384" max="5384" width="12.33203125" style="2" customWidth="1"/>
    <col min="5385" max="5385" width="11.109375" style="2" customWidth="1"/>
    <col min="5386" max="5632" width="8.88671875" style="2"/>
    <col min="5633" max="5633" width="51" style="2" customWidth="1"/>
    <col min="5634" max="5634" width="16.21875" style="2" customWidth="1"/>
    <col min="5635" max="5635" width="12.77734375" style="2" customWidth="1"/>
    <col min="5636" max="5637" width="14.77734375" style="2" customWidth="1"/>
    <col min="5638" max="5638" width="14.33203125" style="2" customWidth="1"/>
    <col min="5639" max="5639" width="11.33203125" style="2" customWidth="1"/>
    <col min="5640" max="5640" width="12.33203125" style="2" customWidth="1"/>
    <col min="5641" max="5641" width="11.109375" style="2" customWidth="1"/>
    <col min="5642" max="5888" width="8.88671875" style="2"/>
    <col min="5889" max="5889" width="51" style="2" customWidth="1"/>
    <col min="5890" max="5890" width="16.21875" style="2" customWidth="1"/>
    <col min="5891" max="5891" width="12.77734375" style="2" customWidth="1"/>
    <col min="5892" max="5893" width="14.77734375" style="2" customWidth="1"/>
    <col min="5894" max="5894" width="14.33203125" style="2" customWidth="1"/>
    <col min="5895" max="5895" width="11.33203125" style="2" customWidth="1"/>
    <col min="5896" max="5896" width="12.33203125" style="2" customWidth="1"/>
    <col min="5897" max="5897" width="11.109375" style="2" customWidth="1"/>
    <col min="5898" max="6144" width="8.88671875" style="2"/>
    <col min="6145" max="6145" width="51" style="2" customWidth="1"/>
    <col min="6146" max="6146" width="16.21875" style="2" customWidth="1"/>
    <col min="6147" max="6147" width="12.77734375" style="2" customWidth="1"/>
    <col min="6148" max="6149" width="14.77734375" style="2" customWidth="1"/>
    <col min="6150" max="6150" width="14.33203125" style="2" customWidth="1"/>
    <col min="6151" max="6151" width="11.33203125" style="2" customWidth="1"/>
    <col min="6152" max="6152" width="12.33203125" style="2" customWidth="1"/>
    <col min="6153" max="6153" width="11.109375" style="2" customWidth="1"/>
    <col min="6154" max="6400" width="8.88671875" style="2"/>
    <col min="6401" max="6401" width="51" style="2" customWidth="1"/>
    <col min="6402" max="6402" width="16.21875" style="2" customWidth="1"/>
    <col min="6403" max="6403" width="12.77734375" style="2" customWidth="1"/>
    <col min="6404" max="6405" width="14.77734375" style="2" customWidth="1"/>
    <col min="6406" max="6406" width="14.33203125" style="2" customWidth="1"/>
    <col min="6407" max="6407" width="11.33203125" style="2" customWidth="1"/>
    <col min="6408" max="6408" width="12.33203125" style="2" customWidth="1"/>
    <col min="6409" max="6409" width="11.109375" style="2" customWidth="1"/>
    <col min="6410" max="6656" width="8.88671875" style="2"/>
    <col min="6657" max="6657" width="51" style="2" customWidth="1"/>
    <col min="6658" max="6658" width="16.21875" style="2" customWidth="1"/>
    <col min="6659" max="6659" width="12.77734375" style="2" customWidth="1"/>
    <col min="6660" max="6661" width="14.77734375" style="2" customWidth="1"/>
    <col min="6662" max="6662" width="14.33203125" style="2" customWidth="1"/>
    <col min="6663" max="6663" width="11.33203125" style="2" customWidth="1"/>
    <col min="6664" max="6664" width="12.33203125" style="2" customWidth="1"/>
    <col min="6665" max="6665" width="11.109375" style="2" customWidth="1"/>
    <col min="6666" max="6912" width="8.88671875" style="2"/>
    <col min="6913" max="6913" width="51" style="2" customWidth="1"/>
    <col min="6914" max="6914" width="16.21875" style="2" customWidth="1"/>
    <col min="6915" max="6915" width="12.77734375" style="2" customWidth="1"/>
    <col min="6916" max="6917" width="14.77734375" style="2" customWidth="1"/>
    <col min="6918" max="6918" width="14.33203125" style="2" customWidth="1"/>
    <col min="6919" max="6919" width="11.33203125" style="2" customWidth="1"/>
    <col min="6920" max="6920" width="12.33203125" style="2" customWidth="1"/>
    <col min="6921" max="6921" width="11.109375" style="2" customWidth="1"/>
    <col min="6922" max="7168" width="8.88671875" style="2"/>
    <col min="7169" max="7169" width="51" style="2" customWidth="1"/>
    <col min="7170" max="7170" width="16.21875" style="2" customWidth="1"/>
    <col min="7171" max="7171" width="12.77734375" style="2" customWidth="1"/>
    <col min="7172" max="7173" width="14.77734375" style="2" customWidth="1"/>
    <col min="7174" max="7174" width="14.33203125" style="2" customWidth="1"/>
    <col min="7175" max="7175" width="11.33203125" style="2" customWidth="1"/>
    <col min="7176" max="7176" width="12.33203125" style="2" customWidth="1"/>
    <col min="7177" max="7177" width="11.109375" style="2" customWidth="1"/>
    <col min="7178" max="7424" width="8.88671875" style="2"/>
    <col min="7425" max="7425" width="51" style="2" customWidth="1"/>
    <col min="7426" max="7426" width="16.21875" style="2" customWidth="1"/>
    <col min="7427" max="7427" width="12.77734375" style="2" customWidth="1"/>
    <col min="7428" max="7429" width="14.77734375" style="2" customWidth="1"/>
    <col min="7430" max="7430" width="14.33203125" style="2" customWidth="1"/>
    <col min="7431" max="7431" width="11.33203125" style="2" customWidth="1"/>
    <col min="7432" max="7432" width="12.33203125" style="2" customWidth="1"/>
    <col min="7433" max="7433" width="11.109375" style="2" customWidth="1"/>
    <col min="7434" max="7680" width="8.88671875" style="2"/>
    <col min="7681" max="7681" width="51" style="2" customWidth="1"/>
    <col min="7682" max="7682" width="16.21875" style="2" customWidth="1"/>
    <col min="7683" max="7683" width="12.77734375" style="2" customWidth="1"/>
    <col min="7684" max="7685" width="14.77734375" style="2" customWidth="1"/>
    <col min="7686" max="7686" width="14.33203125" style="2" customWidth="1"/>
    <col min="7687" max="7687" width="11.33203125" style="2" customWidth="1"/>
    <col min="7688" max="7688" width="12.33203125" style="2" customWidth="1"/>
    <col min="7689" max="7689" width="11.109375" style="2" customWidth="1"/>
    <col min="7690" max="7936" width="8.88671875" style="2"/>
    <col min="7937" max="7937" width="51" style="2" customWidth="1"/>
    <col min="7938" max="7938" width="16.21875" style="2" customWidth="1"/>
    <col min="7939" max="7939" width="12.77734375" style="2" customWidth="1"/>
    <col min="7940" max="7941" width="14.77734375" style="2" customWidth="1"/>
    <col min="7942" max="7942" width="14.33203125" style="2" customWidth="1"/>
    <col min="7943" max="7943" width="11.33203125" style="2" customWidth="1"/>
    <col min="7944" max="7944" width="12.33203125" style="2" customWidth="1"/>
    <col min="7945" max="7945" width="11.109375" style="2" customWidth="1"/>
    <col min="7946" max="8192" width="8.88671875" style="2"/>
    <col min="8193" max="8193" width="51" style="2" customWidth="1"/>
    <col min="8194" max="8194" width="16.21875" style="2" customWidth="1"/>
    <col min="8195" max="8195" width="12.77734375" style="2" customWidth="1"/>
    <col min="8196" max="8197" width="14.77734375" style="2" customWidth="1"/>
    <col min="8198" max="8198" width="14.33203125" style="2" customWidth="1"/>
    <col min="8199" max="8199" width="11.33203125" style="2" customWidth="1"/>
    <col min="8200" max="8200" width="12.33203125" style="2" customWidth="1"/>
    <col min="8201" max="8201" width="11.109375" style="2" customWidth="1"/>
    <col min="8202" max="8448" width="8.88671875" style="2"/>
    <col min="8449" max="8449" width="51" style="2" customWidth="1"/>
    <col min="8450" max="8450" width="16.21875" style="2" customWidth="1"/>
    <col min="8451" max="8451" width="12.77734375" style="2" customWidth="1"/>
    <col min="8452" max="8453" width="14.77734375" style="2" customWidth="1"/>
    <col min="8454" max="8454" width="14.33203125" style="2" customWidth="1"/>
    <col min="8455" max="8455" width="11.33203125" style="2" customWidth="1"/>
    <col min="8456" max="8456" width="12.33203125" style="2" customWidth="1"/>
    <col min="8457" max="8457" width="11.109375" style="2" customWidth="1"/>
    <col min="8458" max="8704" width="8.88671875" style="2"/>
    <col min="8705" max="8705" width="51" style="2" customWidth="1"/>
    <col min="8706" max="8706" width="16.21875" style="2" customWidth="1"/>
    <col min="8707" max="8707" width="12.77734375" style="2" customWidth="1"/>
    <col min="8708" max="8709" width="14.77734375" style="2" customWidth="1"/>
    <col min="8710" max="8710" width="14.33203125" style="2" customWidth="1"/>
    <col min="8711" max="8711" width="11.33203125" style="2" customWidth="1"/>
    <col min="8712" max="8712" width="12.33203125" style="2" customWidth="1"/>
    <col min="8713" max="8713" width="11.109375" style="2" customWidth="1"/>
    <col min="8714" max="8960" width="8.88671875" style="2"/>
    <col min="8961" max="8961" width="51" style="2" customWidth="1"/>
    <col min="8962" max="8962" width="16.21875" style="2" customWidth="1"/>
    <col min="8963" max="8963" width="12.77734375" style="2" customWidth="1"/>
    <col min="8964" max="8965" width="14.77734375" style="2" customWidth="1"/>
    <col min="8966" max="8966" width="14.33203125" style="2" customWidth="1"/>
    <col min="8967" max="8967" width="11.33203125" style="2" customWidth="1"/>
    <col min="8968" max="8968" width="12.33203125" style="2" customWidth="1"/>
    <col min="8969" max="8969" width="11.109375" style="2" customWidth="1"/>
    <col min="8970" max="9216" width="8.88671875" style="2"/>
    <col min="9217" max="9217" width="51" style="2" customWidth="1"/>
    <col min="9218" max="9218" width="16.21875" style="2" customWidth="1"/>
    <col min="9219" max="9219" width="12.77734375" style="2" customWidth="1"/>
    <col min="9220" max="9221" width="14.77734375" style="2" customWidth="1"/>
    <col min="9222" max="9222" width="14.33203125" style="2" customWidth="1"/>
    <col min="9223" max="9223" width="11.33203125" style="2" customWidth="1"/>
    <col min="9224" max="9224" width="12.33203125" style="2" customWidth="1"/>
    <col min="9225" max="9225" width="11.109375" style="2" customWidth="1"/>
    <col min="9226" max="9472" width="8.88671875" style="2"/>
    <col min="9473" max="9473" width="51" style="2" customWidth="1"/>
    <col min="9474" max="9474" width="16.21875" style="2" customWidth="1"/>
    <col min="9475" max="9475" width="12.77734375" style="2" customWidth="1"/>
    <col min="9476" max="9477" width="14.77734375" style="2" customWidth="1"/>
    <col min="9478" max="9478" width="14.33203125" style="2" customWidth="1"/>
    <col min="9479" max="9479" width="11.33203125" style="2" customWidth="1"/>
    <col min="9480" max="9480" width="12.33203125" style="2" customWidth="1"/>
    <col min="9481" max="9481" width="11.109375" style="2" customWidth="1"/>
    <col min="9482" max="9728" width="8.88671875" style="2"/>
    <col min="9729" max="9729" width="51" style="2" customWidth="1"/>
    <col min="9730" max="9730" width="16.21875" style="2" customWidth="1"/>
    <col min="9731" max="9731" width="12.77734375" style="2" customWidth="1"/>
    <col min="9732" max="9733" width="14.77734375" style="2" customWidth="1"/>
    <col min="9734" max="9734" width="14.33203125" style="2" customWidth="1"/>
    <col min="9735" max="9735" width="11.33203125" style="2" customWidth="1"/>
    <col min="9736" max="9736" width="12.33203125" style="2" customWidth="1"/>
    <col min="9737" max="9737" width="11.109375" style="2" customWidth="1"/>
    <col min="9738" max="9984" width="8.88671875" style="2"/>
    <col min="9985" max="9985" width="51" style="2" customWidth="1"/>
    <col min="9986" max="9986" width="16.21875" style="2" customWidth="1"/>
    <col min="9987" max="9987" width="12.77734375" style="2" customWidth="1"/>
    <col min="9988" max="9989" width="14.77734375" style="2" customWidth="1"/>
    <col min="9990" max="9990" width="14.33203125" style="2" customWidth="1"/>
    <col min="9991" max="9991" width="11.33203125" style="2" customWidth="1"/>
    <col min="9992" max="9992" width="12.33203125" style="2" customWidth="1"/>
    <col min="9993" max="9993" width="11.109375" style="2" customWidth="1"/>
    <col min="9994" max="10240" width="8.88671875" style="2"/>
    <col min="10241" max="10241" width="51" style="2" customWidth="1"/>
    <col min="10242" max="10242" width="16.21875" style="2" customWidth="1"/>
    <col min="10243" max="10243" width="12.77734375" style="2" customWidth="1"/>
    <col min="10244" max="10245" width="14.77734375" style="2" customWidth="1"/>
    <col min="10246" max="10246" width="14.33203125" style="2" customWidth="1"/>
    <col min="10247" max="10247" width="11.33203125" style="2" customWidth="1"/>
    <col min="10248" max="10248" width="12.33203125" style="2" customWidth="1"/>
    <col min="10249" max="10249" width="11.109375" style="2" customWidth="1"/>
    <col min="10250" max="10496" width="8.88671875" style="2"/>
    <col min="10497" max="10497" width="51" style="2" customWidth="1"/>
    <col min="10498" max="10498" width="16.21875" style="2" customWidth="1"/>
    <col min="10499" max="10499" width="12.77734375" style="2" customWidth="1"/>
    <col min="10500" max="10501" width="14.77734375" style="2" customWidth="1"/>
    <col min="10502" max="10502" width="14.33203125" style="2" customWidth="1"/>
    <col min="10503" max="10503" width="11.33203125" style="2" customWidth="1"/>
    <col min="10504" max="10504" width="12.33203125" style="2" customWidth="1"/>
    <col min="10505" max="10505" width="11.109375" style="2" customWidth="1"/>
    <col min="10506" max="10752" width="8.88671875" style="2"/>
    <col min="10753" max="10753" width="51" style="2" customWidth="1"/>
    <col min="10754" max="10754" width="16.21875" style="2" customWidth="1"/>
    <col min="10755" max="10755" width="12.77734375" style="2" customWidth="1"/>
    <col min="10756" max="10757" width="14.77734375" style="2" customWidth="1"/>
    <col min="10758" max="10758" width="14.33203125" style="2" customWidth="1"/>
    <col min="10759" max="10759" width="11.33203125" style="2" customWidth="1"/>
    <col min="10760" max="10760" width="12.33203125" style="2" customWidth="1"/>
    <col min="10761" max="10761" width="11.109375" style="2" customWidth="1"/>
    <col min="10762" max="11008" width="8.88671875" style="2"/>
    <col min="11009" max="11009" width="51" style="2" customWidth="1"/>
    <col min="11010" max="11010" width="16.21875" style="2" customWidth="1"/>
    <col min="11011" max="11011" width="12.77734375" style="2" customWidth="1"/>
    <col min="11012" max="11013" width="14.77734375" style="2" customWidth="1"/>
    <col min="11014" max="11014" width="14.33203125" style="2" customWidth="1"/>
    <col min="11015" max="11015" width="11.33203125" style="2" customWidth="1"/>
    <col min="11016" max="11016" width="12.33203125" style="2" customWidth="1"/>
    <col min="11017" max="11017" width="11.109375" style="2" customWidth="1"/>
    <col min="11018" max="11264" width="8.88671875" style="2"/>
    <col min="11265" max="11265" width="51" style="2" customWidth="1"/>
    <col min="11266" max="11266" width="16.21875" style="2" customWidth="1"/>
    <col min="11267" max="11267" width="12.77734375" style="2" customWidth="1"/>
    <col min="11268" max="11269" width="14.77734375" style="2" customWidth="1"/>
    <col min="11270" max="11270" width="14.33203125" style="2" customWidth="1"/>
    <col min="11271" max="11271" width="11.33203125" style="2" customWidth="1"/>
    <col min="11272" max="11272" width="12.33203125" style="2" customWidth="1"/>
    <col min="11273" max="11273" width="11.109375" style="2" customWidth="1"/>
    <col min="11274" max="11520" width="8.88671875" style="2"/>
    <col min="11521" max="11521" width="51" style="2" customWidth="1"/>
    <col min="11522" max="11522" width="16.21875" style="2" customWidth="1"/>
    <col min="11523" max="11523" width="12.77734375" style="2" customWidth="1"/>
    <col min="11524" max="11525" width="14.77734375" style="2" customWidth="1"/>
    <col min="11526" max="11526" width="14.33203125" style="2" customWidth="1"/>
    <col min="11527" max="11527" width="11.33203125" style="2" customWidth="1"/>
    <col min="11528" max="11528" width="12.33203125" style="2" customWidth="1"/>
    <col min="11529" max="11529" width="11.109375" style="2" customWidth="1"/>
    <col min="11530" max="11776" width="8.88671875" style="2"/>
    <col min="11777" max="11777" width="51" style="2" customWidth="1"/>
    <col min="11778" max="11778" width="16.21875" style="2" customWidth="1"/>
    <col min="11779" max="11779" width="12.77734375" style="2" customWidth="1"/>
    <col min="11780" max="11781" width="14.77734375" style="2" customWidth="1"/>
    <col min="11782" max="11782" width="14.33203125" style="2" customWidth="1"/>
    <col min="11783" max="11783" width="11.33203125" style="2" customWidth="1"/>
    <col min="11784" max="11784" width="12.33203125" style="2" customWidth="1"/>
    <col min="11785" max="11785" width="11.109375" style="2" customWidth="1"/>
    <col min="11786" max="12032" width="8.88671875" style="2"/>
    <col min="12033" max="12033" width="51" style="2" customWidth="1"/>
    <col min="12034" max="12034" width="16.21875" style="2" customWidth="1"/>
    <col min="12035" max="12035" width="12.77734375" style="2" customWidth="1"/>
    <col min="12036" max="12037" width="14.77734375" style="2" customWidth="1"/>
    <col min="12038" max="12038" width="14.33203125" style="2" customWidth="1"/>
    <col min="12039" max="12039" width="11.33203125" style="2" customWidth="1"/>
    <col min="12040" max="12040" width="12.33203125" style="2" customWidth="1"/>
    <col min="12041" max="12041" width="11.109375" style="2" customWidth="1"/>
    <col min="12042" max="12288" width="8.88671875" style="2"/>
    <col min="12289" max="12289" width="51" style="2" customWidth="1"/>
    <col min="12290" max="12290" width="16.21875" style="2" customWidth="1"/>
    <col min="12291" max="12291" width="12.77734375" style="2" customWidth="1"/>
    <col min="12292" max="12293" width="14.77734375" style="2" customWidth="1"/>
    <col min="12294" max="12294" width="14.33203125" style="2" customWidth="1"/>
    <col min="12295" max="12295" width="11.33203125" style="2" customWidth="1"/>
    <col min="12296" max="12296" width="12.33203125" style="2" customWidth="1"/>
    <col min="12297" max="12297" width="11.109375" style="2" customWidth="1"/>
    <col min="12298" max="12544" width="8.88671875" style="2"/>
    <col min="12545" max="12545" width="51" style="2" customWidth="1"/>
    <col min="12546" max="12546" width="16.21875" style="2" customWidth="1"/>
    <col min="12547" max="12547" width="12.77734375" style="2" customWidth="1"/>
    <col min="12548" max="12549" width="14.77734375" style="2" customWidth="1"/>
    <col min="12550" max="12550" width="14.33203125" style="2" customWidth="1"/>
    <col min="12551" max="12551" width="11.33203125" style="2" customWidth="1"/>
    <col min="12552" max="12552" width="12.33203125" style="2" customWidth="1"/>
    <col min="12553" max="12553" width="11.109375" style="2" customWidth="1"/>
    <col min="12554" max="12800" width="8.88671875" style="2"/>
    <col min="12801" max="12801" width="51" style="2" customWidth="1"/>
    <col min="12802" max="12802" width="16.21875" style="2" customWidth="1"/>
    <col min="12803" max="12803" width="12.77734375" style="2" customWidth="1"/>
    <col min="12804" max="12805" width="14.77734375" style="2" customWidth="1"/>
    <col min="12806" max="12806" width="14.33203125" style="2" customWidth="1"/>
    <col min="12807" max="12807" width="11.33203125" style="2" customWidth="1"/>
    <col min="12808" max="12808" width="12.33203125" style="2" customWidth="1"/>
    <col min="12809" max="12809" width="11.109375" style="2" customWidth="1"/>
    <col min="12810" max="13056" width="8.88671875" style="2"/>
    <col min="13057" max="13057" width="51" style="2" customWidth="1"/>
    <col min="13058" max="13058" width="16.21875" style="2" customWidth="1"/>
    <col min="13059" max="13059" width="12.77734375" style="2" customWidth="1"/>
    <col min="13060" max="13061" width="14.77734375" style="2" customWidth="1"/>
    <col min="13062" max="13062" width="14.33203125" style="2" customWidth="1"/>
    <col min="13063" max="13063" width="11.33203125" style="2" customWidth="1"/>
    <col min="13064" max="13064" width="12.33203125" style="2" customWidth="1"/>
    <col min="13065" max="13065" width="11.109375" style="2" customWidth="1"/>
    <col min="13066" max="13312" width="8.88671875" style="2"/>
    <col min="13313" max="13313" width="51" style="2" customWidth="1"/>
    <col min="13314" max="13314" width="16.21875" style="2" customWidth="1"/>
    <col min="13315" max="13315" width="12.77734375" style="2" customWidth="1"/>
    <col min="13316" max="13317" width="14.77734375" style="2" customWidth="1"/>
    <col min="13318" max="13318" width="14.33203125" style="2" customWidth="1"/>
    <col min="13319" max="13319" width="11.33203125" style="2" customWidth="1"/>
    <col min="13320" max="13320" width="12.33203125" style="2" customWidth="1"/>
    <col min="13321" max="13321" width="11.109375" style="2" customWidth="1"/>
    <col min="13322" max="13568" width="8.88671875" style="2"/>
    <col min="13569" max="13569" width="51" style="2" customWidth="1"/>
    <col min="13570" max="13570" width="16.21875" style="2" customWidth="1"/>
    <col min="13571" max="13571" width="12.77734375" style="2" customWidth="1"/>
    <col min="13572" max="13573" width="14.77734375" style="2" customWidth="1"/>
    <col min="13574" max="13574" width="14.33203125" style="2" customWidth="1"/>
    <col min="13575" max="13575" width="11.33203125" style="2" customWidth="1"/>
    <col min="13576" max="13576" width="12.33203125" style="2" customWidth="1"/>
    <col min="13577" max="13577" width="11.109375" style="2" customWidth="1"/>
    <col min="13578" max="13824" width="8.88671875" style="2"/>
    <col min="13825" max="13825" width="51" style="2" customWidth="1"/>
    <col min="13826" max="13826" width="16.21875" style="2" customWidth="1"/>
    <col min="13827" max="13827" width="12.77734375" style="2" customWidth="1"/>
    <col min="13828" max="13829" width="14.77734375" style="2" customWidth="1"/>
    <col min="13830" max="13830" width="14.33203125" style="2" customWidth="1"/>
    <col min="13831" max="13831" width="11.33203125" style="2" customWidth="1"/>
    <col min="13832" max="13832" width="12.33203125" style="2" customWidth="1"/>
    <col min="13833" max="13833" width="11.109375" style="2" customWidth="1"/>
    <col min="13834" max="14080" width="8.88671875" style="2"/>
    <col min="14081" max="14081" width="51" style="2" customWidth="1"/>
    <col min="14082" max="14082" width="16.21875" style="2" customWidth="1"/>
    <col min="14083" max="14083" width="12.77734375" style="2" customWidth="1"/>
    <col min="14084" max="14085" width="14.77734375" style="2" customWidth="1"/>
    <col min="14086" max="14086" width="14.33203125" style="2" customWidth="1"/>
    <col min="14087" max="14087" width="11.33203125" style="2" customWidth="1"/>
    <col min="14088" max="14088" width="12.33203125" style="2" customWidth="1"/>
    <col min="14089" max="14089" width="11.109375" style="2" customWidth="1"/>
    <col min="14090" max="14336" width="8.88671875" style="2"/>
    <col min="14337" max="14337" width="51" style="2" customWidth="1"/>
    <col min="14338" max="14338" width="16.21875" style="2" customWidth="1"/>
    <col min="14339" max="14339" width="12.77734375" style="2" customWidth="1"/>
    <col min="14340" max="14341" width="14.77734375" style="2" customWidth="1"/>
    <col min="14342" max="14342" width="14.33203125" style="2" customWidth="1"/>
    <col min="14343" max="14343" width="11.33203125" style="2" customWidth="1"/>
    <col min="14344" max="14344" width="12.33203125" style="2" customWidth="1"/>
    <col min="14345" max="14345" width="11.109375" style="2" customWidth="1"/>
    <col min="14346" max="14592" width="8.88671875" style="2"/>
    <col min="14593" max="14593" width="51" style="2" customWidth="1"/>
    <col min="14594" max="14594" width="16.21875" style="2" customWidth="1"/>
    <col min="14595" max="14595" width="12.77734375" style="2" customWidth="1"/>
    <col min="14596" max="14597" width="14.77734375" style="2" customWidth="1"/>
    <col min="14598" max="14598" width="14.33203125" style="2" customWidth="1"/>
    <col min="14599" max="14599" width="11.33203125" style="2" customWidth="1"/>
    <col min="14600" max="14600" width="12.33203125" style="2" customWidth="1"/>
    <col min="14601" max="14601" width="11.109375" style="2" customWidth="1"/>
    <col min="14602" max="14848" width="8.88671875" style="2"/>
    <col min="14849" max="14849" width="51" style="2" customWidth="1"/>
    <col min="14850" max="14850" width="16.21875" style="2" customWidth="1"/>
    <col min="14851" max="14851" width="12.77734375" style="2" customWidth="1"/>
    <col min="14852" max="14853" width="14.77734375" style="2" customWidth="1"/>
    <col min="14854" max="14854" width="14.33203125" style="2" customWidth="1"/>
    <col min="14855" max="14855" width="11.33203125" style="2" customWidth="1"/>
    <col min="14856" max="14856" width="12.33203125" style="2" customWidth="1"/>
    <col min="14857" max="14857" width="11.109375" style="2" customWidth="1"/>
    <col min="14858" max="15104" width="8.88671875" style="2"/>
    <col min="15105" max="15105" width="51" style="2" customWidth="1"/>
    <col min="15106" max="15106" width="16.21875" style="2" customWidth="1"/>
    <col min="15107" max="15107" width="12.77734375" style="2" customWidth="1"/>
    <col min="15108" max="15109" width="14.77734375" style="2" customWidth="1"/>
    <col min="15110" max="15110" width="14.33203125" style="2" customWidth="1"/>
    <col min="15111" max="15111" width="11.33203125" style="2" customWidth="1"/>
    <col min="15112" max="15112" width="12.33203125" style="2" customWidth="1"/>
    <col min="15113" max="15113" width="11.109375" style="2" customWidth="1"/>
    <col min="15114" max="15360" width="8.88671875" style="2"/>
    <col min="15361" max="15361" width="51" style="2" customWidth="1"/>
    <col min="15362" max="15362" width="16.21875" style="2" customWidth="1"/>
    <col min="15363" max="15363" width="12.77734375" style="2" customWidth="1"/>
    <col min="15364" max="15365" width="14.77734375" style="2" customWidth="1"/>
    <col min="15366" max="15366" width="14.33203125" style="2" customWidth="1"/>
    <col min="15367" max="15367" width="11.33203125" style="2" customWidth="1"/>
    <col min="15368" max="15368" width="12.33203125" style="2" customWidth="1"/>
    <col min="15369" max="15369" width="11.109375" style="2" customWidth="1"/>
    <col min="15370" max="15616" width="8.88671875" style="2"/>
    <col min="15617" max="15617" width="51" style="2" customWidth="1"/>
    <col min="15618" max="15618" width="16.21875" style="2" customWidth="1"/>
    <col min="15619" max="15619" width="12.77734375" style="2" customWidth="1"/>
    <col min="15620" max="15621" width="14.77734375" style="2" customWidth="1"/>
    <col min="15622" max="15622" width="14.33203125" style="2" customWidth="1"/>
    <col min="15623" max="15623" width="11.33203125" style="2" customWidth="1"/>
    <col min="15624" max="15624" width="12.33203125" style="2" customWidth="1"/>
    <col min="15625" max="15625" width="11.109375" style="2" customWidth="1"/>
    <col min="15626" max="15872" width="8.88671875" style="2"/>
    <col min="15873" max="15873" width="51" style="2" customWidth="1"/>
    <col min="15874" max="15874" width="16.21875" style="2" customWidth="1"/>
    <col min="15875" max="15875" width="12.77734375" style="2" customWidth="1"/>
    <col min="15876" max="15877" width="14.77734375" style="2" customWidth="1"/>
    <col min="15878" max="15878" width="14.33203125" style="2" customWidth="1"/>
    <col min="15879" max="15879" width="11.33203125" style="2" customWidth="1"/>
    <col min="15880" max="15880" width="12.33203125" style="2" customWidth="1"/>
    <col min="15881" max="15881" width="11.109375" style="2" customWidth="1"/>
    <col min="15882" max="16128" width="8.88671875" style="2"/>
    <col min="16129" max="16129" width="51" style="2" customWidth="1"/>
    <col min="16130" max="16130" width="16.21875" style="2" customWidth="1"/>
    <col min="16131" max="16131" width="12.77734375" style="2" customWidth="1"/>
    <col min="16132" max="16133" width="14.77734375" style="2" customWidth="1"/>
    <col min="16134" max="16134" width="14.33203125" style="2" customWidth="1"/>
    <col min="16135" max="16135" width="11.33203125" style="2" customWidth="1"/>
    <col min="16136" max="16136" width="12.33203125" style="2" customWidth="1"/>
    <col min="16137" max="16137" width="11.109375" style="2" customWidth="1"/>
    <col min="16138" max="16384" width="8.88671875" style="2"/>
  </cols>
  <sheetData>
    <row r="1" spans="1:13" ht="17.399999999999999" x14ac:dyDescent="0.3">
      <c r="A1" s="1" t="s">
        <v>0</v>
      </c>
    </row>
    <row r="5" spans="1:13" x14ac:dyDescent="0.3">
      <c r="A5" s="3" t="s">
        <v>1</v>
      </c>
    </row>
    <row r="6" spans="1:13" ht="79.8" x14ac:dyDescent="0.3">
      <c r="A6" s="3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5"/>
      <c r="K6" s="5"/>
      <c r="L6" s="5"/>
      <c r="M6" s="5"/>
    </row>
    <row r="7" spans="1:13" x14ac:dyDescent="0.3">
      <c r="A7" s="3" t="s">
        <v>11</v>
      </c>
      <c r="B7" s="2">
        <v>0</v>
      </c>
      <c r="C7" s="2">
        <v>0</v>
      </c>
      <c r="D7" s="2">
        <v>0</v>
      </c>
      <c r="E7" s="2">
        <v>105778</v>
      </c>
      <c r="F7" s="2">
        <v>21119</v>
      </c>
      <c r="G7" s="2">
        <v>0</v>
      </c>
      <c r="H7" s="2">
        <v>0</v>
      </c>
      <c r="I7" s="2">
        <v>0</v>
      </c>
    </row>
    <row r="8" spans="1:13" x14ac:dyDescent="0.3">
      <c r="A8" s="3" t="s">
        <v>12</v>
      </c>
      <c r="B8" s="2">
        <v>1367</v>
      </c>
      <c r="C8" s="2">
        <v>0</v>
      </c>
      <c r="D8" s="2">
        <v>0</v>
      </c>
      <c r="E8" s="2">
        <v>49231</v>
      </c>
      <c r="F8" s="2">
        <v>19401</v>
      </c>
      <c r="G8" s="2">
        <v>0</v>
      </c>
      <c r="H8" s="2">
        <v>0</v>
      </c>
      <c r="I8" s="2">
        <v>0</v>
      </c>
    </row>
    <row r="9" spans="1:13" x14ac:dyDescent="0.3">
      <c r="A9" s="3" t="s">
        <v>13</v>
      </c>
      <c r="B9" s="2">
        <v>523</v>
      </c>
      <c r="C9" s="2">
        <v>0</v>
      </c>
      <c r="D9" s="2">
        <v>0</v>
      </c>
      <c r="E9" s="2">
        <v>14313</v>
      </c>
      <c r="F9" s="2">
        <v>0</v>
      </c>
      <c r="G9" s="2">
        <v>0</v>
      </c>
      <c r="H9" s="2">
        <v>0</v>
      </c>
      <c r="I9" s="2">
        <v>0</v>
      </c>
    </row>
    <row r="10" spans="1:13" x14ac:dyDescent="0.3">
      <c r="A10" s="3" t="s">
        <v>14</v>
      </c>
      <c r="B10" s="2">
        <v>415</v>
      </c>
      <c r="C10" s="2">
        <v>0</v>
      </c>
      <c r="D10" s="2">
        <v>0</v>
      </c>
      <c r="E10" s="2">
        <v>715</v>
      </c>
      <c r="F10" s="2">
        <v>0</v>
      </c>
      <c r="G10" s="2">
        <v>1244</v>
      </c>
      <c r="H10" s="2">
        <v>179</v>
      </c>
      <c r="I10" s="2">
        <v>0</v>
      </c>
    </row>
    <row r="11" spans="1:13" x14ac:dyDescent="0.3">
      <c r="A11" s="3" t="s">
        <v>15</v>
      </c>
      <c r="B11" s="2">
        <v>17</v>
      </c>
      <c r="C11" s="2">
        <v>0</v>
      </c>
      <c r="D11" s="2">
        <v>0</v>
      </c>
      <c r="E11" s="2">
        <v>163</v>
      </c>
      <c r="F11" s="2">
        <v>764</v>
      </c>
      <c r="G11" s="2">
        <v>56</v>
      </c>
      <c r="H11" s="2">
        <v>0</v>
      </c>
      <c r="I11" s="2">
        <v>0</v>
      </c>
    </row>
    <row r="12" spans="1:13" x14ac:dyDescent="0.3">
      <c r="A12" s="3" t="s">
        <v>16</v>
      </c>
      <c r="B12" s="2">
        <v>557</v>
      </c>
      <c r="C12" s="2">
        <v>0</v>
      </c>
      <c r="D12" s="2">
        <v>0</v>
      </c>
      <c r="E12" s="2">
        <v>0</v>
      </c>
      <c r="F12" s="2">
        <v>0</v>
      </c>
      <c r="G12" s="2">
        <v>1840</v>
      </c>
      <c r="H12" s="2">
        <v>0</v>
      </c>
      <c r="I12" s="2">
        <v>0</v>
      </c>
    </row>
    <row r="13" spans="1:13" x14ac:dyDescent="0.3">
      <c r="A13" s="3" t="s">
        <v>17</v>
      </c>
      <c r="B13" s="2">
        <v>632</v>
      </c>
      <c r="C13" s="2">
        <v>0</v>
      </c>
      <c r="D13" s="2">
        <v>0</v>
      </c>
      <c r="E13" s="2">
        <v>0</v>
      </c>
      <c r="F13" s="2">
        <v>384</v>
      </c>
      <c r="G13" s="2">
        <v>2195</v>
      </c>
      <c r="H13" s="2">
        <v>0</v>
      </c>
      <c r="I13" s="2">
        <v>0</v>
      </c>
    </row>
    <row r="14" spans="1:13" x14ac:dyDescent="0.3">
      <c r="A14" s="3" t="s">
        <v>18</v>
      </c>
      <c r="B14" s="2">
        <v>488</v>
      </c>
      <c r="C14" s="2">
        <v>0</v>
      </c>
      <c r="D14" s="2">
        <v>0</v>
      </c>
      <c r="E14" s="2">
        <v>0</v>
      </c>
      <c r="F14" s="2">
        <v>0</v>
      </c>
      <c r="G14" s="2">
        <v>1858</v>
      </c>
      <c r="H14" s="2">
        <v>0</v>
      </c>
      <c r="I14" s="2">
        <v>0</v>
      </c>
    </row>
    <row r="15" spans="1:13" x14ac:dyDescent="0.3">
      <c r="A15" s="3" t="s">
        <v>19</v>
      </c>
      <c r="B15" s="2">
        <v>437</v>
      </c>
      <c r="C15" s="2">
        <v>0</v>
      </c>
      <c r="D15" s="2">
        <v>0</v>
      </c>
      <c r="E15" s="2">
        <v>0</v>
      </c>
      <c r="F15" s="2">
        <v>0</v>
      </c>
      <c r="G15" s="2">
        <v>1750</v>
      </c>
      <c r="H15" s="2">
        <v>0</v>
      </c>
      <c r="I15" s="2">
        <v>0</v>
      </c>
    </row>
    <row r="16" spans="1:13" x14ac:dyDescent="0.3">
      <c r="A16" s="3" t="s">
        <v>20</v>
      </c>
      <c r="B16" s="2">
        <v>160</v>
      </c>
      <c r="C16" s="2">
        <v>0</v>
      </c>
      <c r="D16" s="2">
        <v>0</v>
      </c>
      <c r="E16" s="2">
        <v>0</v>
      </c>
      <c r="F16" s="2">
        <v>0</v>
      </c>
      <c r="G16" s="2">
        <v>534</v>
      </c>
      <c r="H16" s="2">
        <v>0</v>
      </c>
      <c r="I16" s="2">
        <v>0</v>
      </c>
    </row>
    <row r="17" spans="1:16" x14ac:dyDescent="0.3">
      <c r="A17" s="3" t="s">
        <v>21</v>
      </c>
      <c r="B17" s="2">
        <v>300</v>
      </c>
      <c r="C17" s="2">
        <v>0</v>
      </c>
      <c r="D17" s="2">
        <v>0</v>
      </c>
      <c r="E17" s="2">
        <v>0</v>
      </c>
      <c r="F17" s="2">
        <v>0</v>
      </c>
      <c r="G17" s="2">
        <v>1099</v>
      </c>
      <c r="H17" s="2">
        <v>0</v>
      </c>
      <c r="I17" s="2">
        <v>0</v>
      </c>
    </row>
    <row r="18" spans="1:16" x14ac:dyDescent="0.3">
      <c r="A18" s="3" t="s">
        <v>22</v>
      </c>
      <c r="B18" s="2">
        <v>497</v>
      </c>
      <c r="C18" s="2">
        <v>0</v>
      </c>
      <c r="D18" s="2">
        <v>0</v>
      </c>
      <c r="E18" s="2">
        <v>0</v>
      </c>
      <c r="F18" s="2">
        <v>0</v>
      </c>
      <c r="G18" s="2">
        <v>1843</v>
      </c>
      <c r="H18" s="2">
        <v>0</v>
      </c>
      <c r="I18" s="2">
        <v>0</v>
      </c>
    </row>
    <row r="19" spans="1:16" x14ac:dyDescent="0.3">
      <c r="A19" s="3" t="s">
        <v>23</v>
      </c>
      <c r="B19" s="2">
        <v>1327</v>
      </c>
      <c r="C19" s="2">
        <v>0</v>
      </c>
      <c r="D19" s="2">
        <v>0</v>
      </c>
      <c r="E19" s="2">
        <v>0</v>
      </c>
      <c r="F19" s="2">
        <v>0</v>
      </c>
      <c r="G19" s="2">
        <v>5037</v>
      </c>
      <c r="H19" s="2">
        <v>134</v>
      </c>
      <c r="I19" s="2">
        <v>0</v>
      </c>
    </row>
    <row r="20" spans="1:16" x14ac:dyDescent="0.3">
      <c r="A20" s="3" t="s">
        <v>24</v>
      </c>
      <c r="B20" s="2">
        <v>246</v>
      </c>
      <c r="C20" s="2">
        <v>0</v>
      </c>
      <c r="D20" s="2">
        <v>0</v>
      </c>
      <c r="E20" s="2">
        <v>0</v>
      </c>
      <c r="F20" s="2">
        <v>0</v>
      </c>
      <c r="G20" s="2">
        <v>774</v>
      </c>
      <c r="H20" s="2">
        <v>93</v>
      </c>
      <c r="I20" s="2">
        <v>0</v>
      </c>
    </row>
    <row r="21" spans="1:16" x14ac:dyDescent="0.3">
      <c r="A21" s="3" t="s">
        <v>25</v>
      </c>
      <c r="B21" s="2">
        <v>133</v>
      </c>
      <c r="C21" s="2">
        <v>0</v>
      </c>
      <c r="D21" s="2">
        <v>0</v>
      </c>
      <c r="E21" s="2">
        <v>0</v>
      </c>
      <c r="F21" s="2">
        <v>0</v>
      </c>
      <c r="G21" s="2">
        <v>452</v>
      </c>
      <c r="H21" s="2">
        <v>0</v>
      </c>
      <c r="I21" s="2">
        <v>0</v>
      </c>
    </row>
    <row r="22" spans="1:16" x14ac:dyDescent="0.3">
      <c r="A22" s="3" t="s">
        <v>26</v>
      </c>
      <c r="B22" s="2">
        <v>126</v>
      </c>
      <c r="C22" s="2">
        <v>0</v>
      </c>
      <c r="D22" s="2">
        <v>0</v>
      </c>
      <c r="E22" s="2">
        <v>0</v>
      </c>
      <c r="F22" s="2">
        <v>0</v>
      </c>
      <c r="G22" s="2">
        <v>472</v>
      </c>
      <c r="H22" s="2">
        <v>0</v>
      </c>
      <c r="I22" s="2">
        <v>0</v>
      </c>
    </row>
    <row r="23" spans="1:16" x14ac:dyDescent="0.3">
      <c r="A23" s="3" t="s">
        <v>27</v>
      </c>
      <c r="B23" s="3">
        <f t="shared" ref="B23:I23" si="0">SUM(B7:B22)</f>
        <v>7225</v>
      </c>
      <c r="C23" s="3">
        <f t="shared" si="0"/>
        <v>0</v>
      </c>
      <c r="D23" s="3">
        <f t="shared" si="0"/>
        <v>0</v>
      </c>
      <c r="E23" s="3">
        <f t="shared" si="0"/>
        <v>170200</v>
      </c>
      <c r="F23" s="3">
        <f t="shared" si="0"/>
        <v>41668</v>
      </c>
      <c r="G23" s="3">
        <f t="shared" si="0"/>
        <v>19154</v>
      </c>
      <c r="H23" s="3">
        <f t="shared" si="0"/>
        <v>406</v>
      </c>
      <c r="I23" s="3">
        <f t="shared" si="0"/>
        <v>0</v>
      </c>
    </row>
    <row r="25" spans="1:16" x14ac:dyDescent="0.3">
      <c r="A25" s="3" t="s">
        <v>28</v>
      </c>
    </row>
    <row r="26" spans="1:16" ht="145.80000000000001" x14ac:dyDescent="0.3">
      <c r="A26" s="3" t="s">
        <v>2</v>
      </c>
      <c r="B26" s="4" t="s">
        <v>29</v>
      </c>
      <c r="C26" s="4" t="s">
        <v>30</v>
      </c>
      <c r="D26" s="4" t="s">
        <v>31</v>
      </c>
      <c r="E26" s="4" t="s">
        <v>32</v>
      </c>
      <c r="F26" s="4" t="s">
        <v>33</v>
      </c>
      <c r="G26" s="4" t="s">
        <v>34</v>
      </c>
      <c r="H26" s="4" t="s">
        <v>35</v>
      </c>
      <c r="I26" s="4" t="s">
        <v>36</v>
      </c>
      <c r="J26" s="4" t="s">
        <v>37</v>
      </c>
      <c r="K26" s="4" t="s">
        <v>38</v>
      </c>
      <c r="L26" s="4" t="s">
        <v>39</v>
      </c>
      <c r="M26" s="4" t="s">
        <v>40</v>
      </c>
      <c r="N26" s="4" t="s">
        <v>41</v>
      </c>
      <c r="O26" s="4" t="s">
        <v>42</v>
      </c>
      <c r="P26" s="5"/>
    </row>
    <row r="27" spans="1:16" x14ac:dyDescent="0.3">
      <c r="A27" s="3" t="s">
        <v>12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1489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</row>
    <row r="28" spans="1:16" x14ac:dyDescent="0.3">
      <c r="A28" s="3" t="s">
        <v>14</v>
      </c>
      <c r="B28" s="2">
        <v>0</v>
      </c>
      <c r="C28" s="2">
        <v>841</v>
      </c>
      <c r="D28" s="2">
        <v>0</v>
      </c>
      <c r="E28" s="2">
        <v>2933</v>
      </c>
      <c r="F28" s="2">
        <v>6125</v>
      </c>
      <c r="G28" s="2">
        <v>0</v>
      </c>
      <c r="H28" s="2">
        <v>0</v>
      </c>
      <c r="I28" s="2">
        <v>0</v>
      </c>
      <c r="J28" s="2">
        <v>0</v>
      </c>
      <c r="K28" s="2">
        <v>48</v>
      </c>
      <c r="L28" s="2">
        <v>0</v>
      </c>
      <c r="M28" s="2">
        <v>0</v>
      </c>
      <c r="N28" s="2">
        <v>0</v>
      </c>
      <c r="O28" s="2">
        <v>1263</v>
      </c>
    </row>
    <row r="29" spans="1:16" x14ac:dyDescent="0.3">
      <c r="A29" s="3" t="s">
        <v>15</v>
      </c>
      <c r="B29" s="2">
        <v>0</v>
      </c>
      <c r="C29" s="2">
        <v>0</v>
      </c>
      <c r="D29" s="2">
        <v>0</v>
      </c>
      <c r="E29" s="2">
        <v>1182</v>
      </c>
      <c r="F29" s="2">
        <v>2416</v>
      </c>
      <c r="G29" s="2">
        <v>384</v>
      </c>
      <c r="H29" s="2">
        <v>0</v>
      </c>
      <c r="I29" s="2">
        <v>0</v>
      </c>
      <c r="J29" s="2">
        <v>0</v>
      </c>
      <c r="K29" s="2">
        <v>2</v>
      </c>
      <c r="L29" s="2">
        <v>0</v>
      </c>
      <c r="M29" s="2">
        <v>0</v>
      </c>
      <c r="N29" s="2">
        <v>0</v>
      </c>
      <c r="O29" s="2">
        <v>0</v>
      </c>
    </row>
    <row r="30" spans="1:16" x14ac:dyDescent="0.3">
      <c r="A30" s="3" t="s">
        <v>16</v>
      </c>
      <c r="B30" s="2">
        <v>0</v>
      </c>
      <c r="C30" s="2">
        <v>1211</v>
      </c>
      <c r="D30" s="2">
        <v>0</v>
      </c>
      <c r="E30" s="2">
        <v>3987</v>
      </c>
      <c r="F30" s="2">
        <v>8701</v>
      </c>
      <c r="G30" s="2">
        <v>0</v>
      </c>
      <c r="H30" s="2">
        <v>0</v>
      </c>
      <c r="I30" s="2">
        <v>0</v>
      </c>
      <c r="J30" s="2">
        <v>0</v>
      </c>
      <c r="K30" s="2">
        <v>216</v>
      </c>
      <c r="L30" s="2">
        <v>0</v>
      </c>
      <c r="M30" s="2">
        <v>29</v>
      </c>
      <c r="N30" s="2">
        <v>23</v>
      </c>
      <c r="O30" s="2">
        <v>2730</v>
      </c>
    </row>
    <row r="31" spans="1:16" x14ac:dyDescent="0.3">
      <c r="A31" s="3" t="s">
        <v>17</v>
      </c>
      <c r="B31" s="2">
        <v>0</v>
      </c>
      <c r="C31" s="2">
        <v>2337</v>
      </c>
      <c r="D31" s="2">
        <v>0</v>
      </c>
      <c r="E31" s="2">
        <v>5204</v>
      </c>
      <c r="F31" s="2">
        <v>11460</v>
      </c>
      <c r="G31" s="2">
        <v>15</v>
      </c>
      <c r="H31" s="2">
        <v>0</v>
      </c>
      <c r="I31" s="2">
        <v>0</v>
      </c>
      <c r="J31" s="2">
        <v>0</v>
      </c>
      <c r="K31" s="2">
        <v>383</v>
      </c>
      <c r="L31" s="2">
        <v>0</v>
      </c>
      <c r="M31" s="2">
        <v>220</v>
      </c>
      <c r="N31" s="2">
        <v>2069</v>
      </c>
      <c r="O31" s="2">
        <v>3782</v>
      </c>
    </row>
    <row r="32" spans="1:16" x14ac:dyDescent="0.3">
      <c r="A32" s="3" t="s">
        <v>18</v>
      </c>
      <c r="B32" s="2">
        <v>0</v>
      </c>
      <c r="C32" s="2">
        <v>2400</v>
      </c>
      <c r="D32" s="2">
        <v>0</v>
      </c>
      <c r="E32" s="2">
        <v>3586</v>
      </c>
      <c r="F32" s="2">
        <v>8797</v>
      </c>
      <c r="G32" s="2">
        <v>0</v>
      </c>
      <c r="H32" s="2">
        <v>0</v>
      </c>
      <c r="I32" s="2">
        <v>0</v>
      </c>
      <c r="J32" s="2">
        <v>0</v>
      </c>
      <c r="K32" s="2">
        <v>576</v>
      </c>
      <c r="L32" s="2">
        <v>0</v>
      </c>
      <c r="M32" s="2">
        <v>0</v>
      </c>
      <c r="N32" s="2">
        <v>4330</v>
      </c>
      <c r="O32" s="2">
        <v>734</v>
      </c>
    </row>
    <row r="33" spans="1:15" x14ac:dyDescent="0.3">
      <c r="A33" s="3" t="s">
        <v>19</v>
      </c>
      <c r="B33" s="2">
        <v>0</v>
      </c>
      <c r="C33" s="2">
        <v>2091</v>
      </c>
      <c r="D33" s="2">
        <v>0</v>
      </c>
      <c r="E33" s="2">
        <v>2377</v>
      </c>
      <c r="F33" s="2">
        <v>5720</v>
      </c>
      <c r="G33" s="2">
        <v>0</v>
      </c>
      <c r="H33" s="2">
        <v>0</v>
      </c>
      <c r="I33" s="2">
        <v>0</v>
      </c>
      <c r="J33" s="2">
        <v>0</v>
      </c>
      <c r="K33" s="2">
        <v>642</v>
      </c>
      <c r="L33" s="2">
        <v>0</v>
      </c>
      <c r="M33" s="2">
        <v>32</v>
      </c>
      <c r="N33" s="2">
        <v>111</v>
      </c>
      <c r="O33" s="2">
        <v>2018</v>
      </c>
    </row>
    <row r="34" spans="1:15" x14ac:dyDescent="0.3">
      <c r="A34" s="3" t="s">
        <v>20</v>
      </c>
      <c r="B34" s="2">
        <v>0</v>
      </c>
      <c r="C34" s="2">
        <v>820</v>
      </c>
      <c r="D34" s="2">
        <v>0</v>
      </c>
      <c r="E34" s="2">
        <v>0</v>
      </c>
      <c r="F34" s="2">
        <v>2692</v>
      </c>
      <c r="G34" s="2">
        <v>0</v>
      </c>
      <c r="H34" s="2">
        <v>0</v>
      </c>
      <c r="I34" s="2">
        <v>0</v>
      </c>
      <c r="J34" s="2">
        <v>0</v>
      </c>
      <c r="K34" s="2">
        <v>204</v>
      </c>
      <c r="L34" s="2">
        <v>0</v>
      </c>
      <c r="M34" s="2">
        <v>0</v>
      </c>
      <c r="N34" s="2">
        <v>0</v>
      </c>
      <c r="O34" s="2">
        <v>0</v>
      </c>
    </row>
    <row r="35" spans="1:15" x14ac:dyDescent="0.3">
      <c r="A35" s="3" t="s">
        <v>21</v>
      </c>
      <c r="B35" s="2">
        <v>0</v>
      </c>
      <c r="C35" s="2">
        <v>1486</v>
      </c>
      <c r="D35" s="2">
        <v>0</v>
      </c>
      <c r="E35" s="2">
        <v>2500</v>
      </c>
      <c r="F35" s="2">
        <v>5291</v>
      </c>
      <c r="G35" s="2">
        <v>2060</v>
      </c>
      <c r="H35" s="2">
        <v>0</v>
      </c>
      <c r="I35" s="2">
        <v>0</v>
      </c>
      <c r="J35" s="2">
        <v>0</v>
      </c>
      <c r="K35" s="2">
        <v>480</v>
      </c>
      <c r="L35" s="2">
        <v>0</v>
      </c>
      <c r="M35" s="2">
        <v>269</v>
      </c>
      <c r="N35" s="2">
        <v>2196</v>
      </c>
      <c r="O35" s="2">
        <v>2330</v>
      </c>
    </row>
    <row r="36" spans="1:15" x14ac:dyDescent="0.3">
      <c r="A36" s="3" t="s">
        <v>22</v>
      </c>
      <c r="B36" s="2">
        <v>0</v>
      </c>
      <c r="C36" s="2">
        <v>1236</v>
      </c>
      <c r="D36" s="2">
        <v>0</v>
      </c>
      <c r="E36" s="2">
        <v>0</v>
      </c>
      <c r="F36" s="2">
        <v>9046</v>
      </c>
      <c r="G36" s="2">
        <v>325</v>
      </c>
      <c r="H36" s="2">
        <v>0</v>
      </c>
      <c r="I36" s="2">
        <v>0</v>
      </c>
      <c r="J36" s="2">
        <v>0</v>
      </c>
      <c r="K36" s="2">
        <v>900</v>
      </c>
      <c r="L36" s="2">
        <v>0</v>
      </c>
      <c r="M36" s="2">
        <v>0</v>
      </c>
      <c r="N36" s="2">
        <v>2686</v>
      </c>
      <c r="O36" s="2">
        <v>536</v>
      </c>
    </row>
    <row r="37" spans="1:15" x14ac:dyDescent="0.3">
      <c r="A37" s="3" t="s">
        <v>23</v>
      </c>
      <c r="B37" s="2">
        <v>0</v>
      </c>
      <c r="C37" s="2">
        <v>5666</v>
      </c>
      <c r="D37" s="2">
        <v>0</v>
      </c>
      <c r="E37" s="2">
        <v>129</v>
      </c>
      <c r="F37" s="2">
        <v>25050</v>
      </c>
      <c r="G37" s="2">
        <v>357</v>
      </c>
      <c r="H37" s="2">
        <v>0</v>
      </c>
      <c r="I37" s="2">
        <v>0</v>
      </c>
      <c r="J37" s="2">
        <v>0</v>
      </c>
      <c r="K37" s="2">
        <v>2570</v>
      </c>
      <c r="L37" s="2">
        <v>0</v>
      </c>
      <c r="M37" s="2">
        <v>27</v>
      </c>
      <c r="N37" s="2">
        <v>2239</v>
      </c>
      <c r="O37" s="2">
        <v>1126</v>
      </c>
    </row>
    <row r="38" spans="1:15" x14ac:dyDescent="0.3">
      <c r="A38" s="3" t="s">
        <v>24</v>
      </c>
      <c r="B38" s="2">
        <v>0</v>
      </c>
      <c r="C38" s="2">
        <v>1463</v>
      </c>
      <c r="D38" s="2">
        <v>0</v>
      </c>
      <c r="E38" s="2">
        <v>0</v>
      </c>
      <c r="F38" s="2">
        <v>7451</v>
      </c>
      <c r="G38" s="2">
        <v>229</v>
      </c>
      <c r="H38" s="2">
        <v>0</v>
      </c>
      <c r="I38" s="2">
        <v>0</v>
      </c>
      <c r="J38" s="2">
        <v>0</v>
      </c>
      <c r="K38" s="2">
        <v>440</v>
      </c>
      <c r="L38" s="2">
        <v>0</v>
      </c>
      <c r="M38" s="2">
        <v>139</v>
      </c>
      <c r="N38" s="2">
        <v>139</v>
      </c>
      <c r="O38" s="2">
        <v>992</v>
      </c>
    </row>
    <row r="39" spans="1:15" x14ac:dyDescent="0.3">
      <c r="A39" s="3" t="s">
        <v>25</v>
      </c>
      <c r="B39" s="2">
        <v>0</v>
      </c>
      <c r="C39" s="2">
        <v>528</v>
      </c>
      <c r="D39" s="2">
        <v>0</v>
      </c>
      <c r="E39" s="2">
        <v>0</v>
      </c>
      <c r="F39" s="2">
        <v>2411</v>
      </c>
      <c r="G39" s="2">
        <v>53</v>
      </c>
      <c r="H39" s="2">
        <v>0</v>
      </c>
      <c r="I39" s="2">
        <v>0</v>
      </c>
      <c r="J39" s="2">
        <v>0</v>
      </c>
      <c r="K39" s="2">
        <v>288</v>
      </c>
      <c r="L39" s="2">
        <v>0</v>
      </c>
      <c r="M39" s="2">
        <v>0</v>
      </c>
      <c r="N39" s="2">
        <v>0</v>
      </c>
      <c r="O39" s="2">
        <v>0</v>
      </c>
    </row>
    <row r="40" spans="1:15" x14ac:dyDescent="0.3">
      <c r="A40" s="3" t="s">
        <v>26</v>
      </c>
      <c r="B40" s="2">
        <v>0</v>
      </c>
      <c r="C40" s="2">
        <v>521</v>
      </c>
      <c r="D40" s="2">
        <v>0</v>
      </c>
      <c r="E40" s="2">
        <v>0</v>
      </c>
      <c r="F40" s="2">
        <v>1707</v>
      </c>
      <c r="G40" s="2">
        <v>0</v>
      </c>
      <c r="H40" s="2">
        <v>0</v>
      </c>
      <c r="I40" s="2">
        <v>0</v>
      </c>
      <c r="J40" s="2">
        <v>0</v>
      </c>
      <c r="K40" s="2">
        <v>324</v>
      </c>
      <c r="L40" s="2">
        <v>0</v>
      </c>
      <c r="M40" s="2">
        <v>0</v>
      </c>
      <c r="N40" s="2">
        <v>614</v>
      </c>
      <c r="O40" s="2">
        <v>0</v>
      </c>
    </row>
    <row r="41" spans="1:15" x14ac:dyDescent="0.3">
      <c r="A41" s="3" t="s">
        <v>27</v>
      </c>
      <c r="B41" s="3">
        <f t="shared" ref="B41:O41" si="1">SUM(B27:B40)</f>
        <v>0</v>
      </c>
      <c r="C41" s="3">
        <f t="shared" si="1"/>
        <v>20600</v>
      </c>
      <c r="D41" s="3">
        <f t="shared" si="1"/>
        <v>0</v>
      </c>
      <c r="E41" s="3">
        <f t="shared" si="1"/>
        <v>21898</v>
      </c>
      <c r="F41" s="3">
        <f t="shared" si="1"/>
        <v>96867</v>
      </c>
      <c r="G41" s="3">
        <f t="shared" si="1"/>
        <v>4912</v>
      </c>
      <c r="H41" s="3">
        <f t="shared" si="1"/>
        <v>0</v>
      </c>
      <c r="I41" s="3">
        <f t="shared" si="1"/>
        <v>0</v>
      </c>
      <c r="J41" s="3">
        <f t="shared" si="1"/>
        <v>0</v>
      </c>
      <c r="K41" s="3">
        <f t="shared" si="1"/>
        <v>7073</v>
      </c>
      <c r="L41" s="3">
        <f t="shared" si="1"/>
        <v>0</v>
      </c>
      <c r="M41" s="3">
        <f t="shared" si="1"/>
        <v>716</v>
      </c>
      <c r="N41" s="3">
        <f t="shared" si="1"/>
        <v>14407</v>
      </c>
      <c r="O41" s="3">
        <f t="shared" si="1"/>
        <v>15511</v>
      </c>
    </row>
    <row r="44" spans="1:15" x14ac:dyDescent="0.3">
      <c r="A44" s="3" t="s">
        <v>43</v>
      </c>
    </row>
    <row r="45" spans="1:15" x14ac:dyDescent="0.3">
      <c r="A45" s="3" t="s">
        <v>44</v>
      </c>
      <c r="B45" s="3" t="s">
        <v>45</v>
      </c>
      <c r="C45" s="3" t="s">
        <v>46</v>
      </c>
      <c r="D45" s="3" t="s">
        <v>47</v>
      </c>
      <c r="E45" s="3" t="s">
        <v>27</v>
      </c>
    </row>
    <row r="46" spans="1:15" x14ac:dyDescent="0.3">
      <c r="A46" s="3" t="s">
        <v>11</v>
      </c>
      <c r="B46" s="3">
        <f>126897</f>
        <v>126897</v>
      </c>
      <c r="C46" s="3">
        <f>0</f>
        <v>0</v>
      </c>
      <c r="D46" s="3">
        <f>0</f>
        <v>0</v>
      </c>
      <c r="E46" s="3">
        <f>SUM(B7:I7)</f>
        <v>126897</v>
      </c>
    </row>
    <row r="47" spans="1:15" x14ac:dyDescent="0.3">
      <c r="A47" s="3" t="s">
        <v>12</v>
      </c>
      <c r="B47" s="3">
        <f>69999</f>
        <v>69999</v>
      </c>
      <c r="C47" s="3">
        <f>1489</f>
        <v>1489</v>
      </c>
      <c r="D47" s="3">
        <f>0</f>
        <v>0</v>
      </c>
      <c r="E47" s="3">
        <f>SUM(B8:I8,SUM(B27:O27))</f>
        <v>71488</v>
      </c>
    </row>
    <row r="48" spans="1:15" x14ac:dyDescent="0.3">
      <c r="A48" s="3" t="s">
        <v>13</v>
      </c>
      <c r="B48" s="3">
        <f>14836</f>
        <v>14836</v>
      </c>
      <c r="C48" s="3">
        <f>0</f>
        <v>0</v>
      </c>
      <c r="D48" s="3">
        <f>0</f>
        <v>0</v>
      </c>
      <c r="E48" s="3">
        <f>SUM(B9:I9)</f>
        <v>14836</v>
      </c>
    </row>
    <row r="49" spans="1:5" x14ac:dyDescent="0.3">
      <c r="A49" s="3" t="s">
        <v>14</v>
      </c>
      <c r="B49" s="3">
        <f>2553</f>
        <v>2553</v>
      </c>
      <c r="C49" s="3">
        <f>9947</f>
        <v>9947</v>
      </c>
      <c r="D49" s="3">
        <f>1263</f>
        <v>1263</v>
      </c>
      <c r="E49" s="3">
        <f t="shared" ref="E49:E61" si="2">SUM(B10:I10,SUM(B28:O28))</f>
        <v>13763</v>
      </c>
    </row>
    <row r="50" spans="1:5" x14ac:dyDescent="0.3">
      <c r="A50" s="3" t="s">
        <v>15</v>
      </c>
      <c r="B50" s="3">
        <f>1000</f>
        <v>1000</v>
      </c>
      <c r="C50" s="3">
        <f>3984</f>
        <v>3984</v>
      </c>
      <c r="D50" s="3">
        <f>0</f>
        <v>0</v>
      </c>
      <c r="E50" s="3">
        <f t="shared" si="2"/>
        <v>4984</v>
      </c>
    </row>
    <row r="51" spans="1:5" x14ac:dyDescent="0.3">
      <c r="A51" s="3" t="s">
        <v>16</v>
      </c>
      <c r="B51" s="3">
        <f>2397</f>
        <v>2397</v>
      </c>
      <c r="C51" s="3">
        <f>14167</f>
        <v>14167</v>
      </c>
      <c r="D51" s="3">
        <f>2730</f>
        <v>2730</v>
      </c>
      <c r="E51" s="3">
        <f t="shared" si="2"/>
        <v>19294</v>
      </c>
    </row>
    <row r="52" spans="1:5" x14ac:dyDescent="0.3">
      <c r="A52" s="3" t="s">
        <v>17</v>
      </c>
      <c r="B52" s="3">
        <f>3211</f>
        <v>3211</v>
      </c>
      <c r="C52" s="3">
        <f>21688</f>
        <v>21688</v>
      </c>
      <c r="D52" s="3">
        <f>3782</f>
        <v>3782</v>
      </c>
      <c r="E52" s="3">
        <f t="shared" si="2"/>
        <v>28681</v>
      </c>
    </row>
    <row r="53" spans="1:5" x14ac:dyDescent="0.3">
      <c r="A53" s="3" t="s">
        <v>18</v>
      </c>
      <c r="B53" s="3">
        <f>2346</f>
        <v>2346</v>
      </c>
      <c r="C53" s="3">
        <f>19689</f>
        <v>19689</v>
      </c>
      <c r="D53" s="3">
        <f>734</f>
        <v>734</v>
      </c>
      <c r="E53" s="3">
        <f t="shared" si="2"/>
        <v>22769</v>
      </c>
    </row>
    <row r="54" spans="1:5" x14ac:dyDescent="0.3">
      <c r="A54" s="3" t="s">
        <v>19</v>
      </c>
      <c r="B54" s="3">
        <f>2187</f>
        <v>2187</v>
      </c>
      <c r="C54" s="3">
        <f>10973</f>
        <v>10973</v>
      </c>
      <c r="D54" s="3">
        <f>2018</f>
        <v>2018</v>
      </c>
      <c r="E54" s="3">
        <f t="shared" si="2"/>
        <v>15178</v>
      </c>
    </row>
    <row r="55" spans="1:5" x14ac:dyDescent="0.3">
      <c r="A55" s="3" t="s">
        <v>20</v>
      </c>
      <c r="B55" s="3">
        <f>694</f>
        <v>694</v>
      </c>
      <c r="C55" s="3">
        <f>3716</f>
        <v>3716</v>
      </c>
      <c r="D55" s="3">
        <f>0</f>
        <v>0</v>
      </c>
      <c r="E55" s="3">
        <f t="shared" si="2"/>
        <v>4410</v>
      </c>
    </row>
    <row r="56" spans="1:5" x14ac:dyDescent="0.3">
      <c r="A56" s="3" t="s">
        <v>21</v>
      </c>
      <c r="B56" s="3">
        <f>1399</f>
        <v>1399</v>
      </c>
      <c r="C56" s="3">
        <f>14282</f>
        <v>14282</v>
      </c>
      <c r="D56" s="3">
        <f>2330</f>
        <v>2330</v>
      </c>
      <c r="E56" s="3">
        <f t="shared" si="2"/>
        <v>18011</v>
      </c>
    </row>
    <row r="57" spans="1:5" x14ac:dyDescent="0.3">
      <c r="A57" s="3" t="s">
        <v>22</v>
      </c>
      <c r="B57" s="3">
        <f>2340</f>
        <v>2340</v>
      </c>
      <c r="C57" s="3">
        <f>14193</f>
        <v>14193</v>
      </c>
      <c r="D57" s="3">
        <f>536</f>
        <v>536</v>
      </c>
      <c r="E57" s="3">
        <f t="shared" si="2"/>
        <v>17069</v>
      </c>
    </row>
    <row r="58" spans="1:5" x14ac:dyDescent="0.3">
      <c r="A58" s="3" t="s">
        <v>23</v>
      </c>
      <c r="B58" s="3">
        <f>6498</f>
        <v>6498</v>
      </c>
      <c r="C58" s="3">
        <f>36038</f>
        <v>36038</v>
      </c>
      <c r="D58" s="3">
        <f>1126</f>
        <v>1126</v>
      </c>
      <c r="E58" s="3">
        <f t="shared" si="2"/>
        <v>43662</v>
      </c>
    </row>
    <row r="59" spans="1:5" x14ac:dyDescent="0.3">
      <c r="A59" s="3" t="s">
        <v>24</v>
      </c>
      <c r="B59" s="3">
        <f>1113</f>
        <v>1113</v>
      </c>
      <c r="C59" s="3">
        <f>9861</f>
        <v>9861</v>
      </c>
      <c r="D59" s="3">
        <f>992</f>
        <v>992</v>
      </c>
      <c r="E59" s="3">
        <f t="shared" si="2"/>
        <v>11966</v>
      </c>
    </row>
    <row r="60" spans="1:5" x14ac:dyDescent="0.3">
      <c r="A60" s="3" t="s">
        <v>25</v>
      </c>
      <c r="B60" s="3">
        <f>585</f>
        <v>585</v>
      </c>
      <c r="C60" s="3">
        <f>3280</f>
        <v>3280</v>
      </c>
      <c r="D60" s="3">
        <f>0</f>
        <v>0</v>
      </c>
      <c r="E60" s="3">
        <f t="shared" si="2"/>
        <v>3865</v>
      </c>
    </row>
    <row r="61" spans="1:5" x14ac:dyDescent="0.3">
      <c r="A61" s="3" t="s">
        <v>26</v>
      </c>
      <c r="B61" s="3">
        <f>598</f>
        <v>598</v>
      </c>
      <c r="C61" s="3">
        <f>3166</f>
        <v>3166</v>
      </c>
      <c r="D61" s="3">
        <f>0</f>
        <v>0</v>
      </c>
      <c r="E61" s="3">
        <f t="shared" si="2"/>
        <v>3764</v>
      </c>
    </row>
    <row r="62" spans="1:5" x14ac:dyDescent="0.3">
      <c r="D62" s="3" t="s">
        <v>27</v>
      </c>
      <c r="E62" s="3">
        <f>SUM(E46:E61)</f>
        <v>420637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Ambra Maracchi</dc:creator>
  <cp:lastModifiedBy>Ambra Maracchi</cp:lastModifiedBy>
  <dcterms:created xsi:type="dcterms:W3CDTF">2021-11-11T09:28:12Z</dcterms:created>
  <dcterms:modified xsi:type="dcterms:W3CDTF">2021-11-11T09:29:09Z</dcterms:modified>
</cp:coreProperties>
</file>